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DALE\Downloads\"/>
    </mc:Choice>
  </mc:AlternateContent>
  <xr:revisionPtr revIDLastSave="0" documentId="13_ncr:1_{7EAA2175-C534-4F57-9D3D-A89EB072E50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Input-Calcolo" sheetId="1" r:id="rId1"/>
    <sheet name="Sensitivi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2" l="1"/>
  <c r="C33" i="2" s="1"/>
  <c r="B32" i="2"/>
  <c r="C32" i="2" s="1"/>
  <c r="B31" i="2"/>
  <c r="C31" i="2" s="1"/>
  <c r="B30" i="2"/>
  <c r="C30" i="2" s="1"/>
  <c r="B29" i="2"/>
  <c r="C29" i="2" s="1"/>
  <c r="B28" i="2"/>
  <c r="C28" i="2" s="1"/>
  <c r="C27" i="2"/>
  <c r="B27" i="2"/>
  <c r="C9" i="2"/>
  <c r="C6" i="2"/>
  <c r="C5" i="2"/>
  <c r="C23" i="1"/>
  <c r="C12" i="1"/>
  <c r="H8" i="1"/>
  <c r="C39" i="1" l="1"/>
  <c r="C46" i="1" s="1"/>
  <c r="C26" i="1"/>
  <c r="C7" i="2" s="1"/>
  <c r="C18" i="2" s="1"/>
  <c r="C27" i="1"/>
  <c r="C28" i="1" s="1"/>
  <c r="C47" i="1"/>
  <c r="C48" i="1"/>
  <c r="C50" i="1" s="1"/>
  <c r="C49" i="1"/>
  <c r="C51" i="1" s="1"/>
  <c r="C38" i="1"/>
  <c r="C40" i="1" l="1"/>
  <c r="C29" i="1"/>
  <c r="C17" i="2"/>
  <c r="G17" i="2"/>
  <c r="C19" i="2"/>
  <c r="E13" i="2"/>
  <c r="C15" i="2"/>
  <c r="D14" i="2"/>
  <c r="D17" i="2"/>
  <c r="C16" i="2"/>
  <c r="C14" i="2"/>
  <c r="D16" i="2"/>
  <c r="F18" i="2"/>
  <c r="F19" i="2"/>
  <c r="H19" i="2"/>
  <c r="F14" i="2"/>
  <c r="F15" i="2"/>
  <c r="H15" i="2"/>
  <c r="F13" i="2"/>
  <c r="H14" i="2"/>
  <c r="D18" i="2"/>
  <c r="H18" i="2"/>
  <c r="G14" i="2"/>
  <c r="C13" i="2"/>
  <c r="F17" i="2"/>
  <c r="H17" i="2"/>
  <c r="H16" i="2"/>
  <c r="E16" i="2"/>
  <c r="C34" i="1"/>
  <c r="G19" i="2"/>
  <c r="C30" i="1"/>
  <c r="E14" i="2"/>
  <c r="E18" i="2"/>
  <c r="E15" i="2"/>
  <c r="G16" i="2"/>
  <c r="G15" i="2"/>
  <c r="G13" i="2"/>
  <c r="D19" i="2"/>
  <c r="F16" i="2"/>
  <c r="D15" i="2"/>
  <c r="D13" i="2"/>
  <c r="H13" i="2"/>
  <c r="E17" i="2"/>
  <c r="E19" i="2"/>
  <c r="G18" i="2"/>
  <c r="C41" i="1"/>
  <c r="C43" i="1" s="1"/>
  <c r="C44" i="1" l="1"/>
  <c r="C31" i="1"/>
  <c r="C42" i="1"/>
  <c r="H11" i="1"/>
  <c r="C8" i="2"/>
  <c r="C33" i="1"/>
  <c r="C35" i="1" s="1"/>
  <c r="H9" i="1" l="1"/>
  <c r="C32" i="1"/>
  <c r="H10" i="1" s="1"/>
  <c r="C45" i="1"/>
</calcChain>
</file>

<file path=xl/sharedStrings.xml><?xml version="1.0" encoding="utf-8"?>
<sst xmlns="http://schemas.openxmlformats.org/spreadsheetml/2006/main" count="104" uniqueCount="99">
  <si>
    <t>RobertoCFO</t>
  </si>
  <si>
    <t>Margine effettivo e costo della liquidità</t>
  </si>
  <si>
    <t>Esempio didattico · singola operazione · EUR · interesse semplice ACT/365</t>
  </si>
  <si>
    <t>Risultati dell’operazione</t>
  </si>
  <si>
    <t>Input</t>
  </si>
  <si>
    <t>Margine nominale (€)</t>
  </si>
  <si>
    <t>Margine dopo costo liquidità (€)</t>
  </si>
  <si>
    <t>Valore vendita, IVA esclusa</t>
  </si>
  <si>
    <t>Margine effettivo su vendita (%)</t>
  </si>
  <si>
    <t>Margine lordo su ricavi (%)</t>
  </si>
  <si>
    <t>Giorni di finanziamento</t>
  </si>
  <si>
    <t>Giorni di giacenza prima della vendita</t>
  </si>
  <si>
    <t>Come usare il modello</t>
  </si>
  <si>
    <t>Pagamento fornitore dall’acquisto (gg)</t>
  </si>
  <si>
    <t>Modifica solo le celle gialle con numeri blu.</t>
  </si>
  <si>
    <t>Incasso dalla vendita (gg effettivi)</t>
  </si>
  <si>
    <t>Esempio: 100.000 €, margine 25%, tasso 10%.</t>
  </si>
  <si>
    <t>Costo annuo marginale liquidità (%)</t>
  </si>
  <si>
    <t>Costi del prodotto impliciti nel margine lordo.</t>
  </si>
  <si>
    <t>Sconto per incasso anticipato (%)</t>
  </si>
  <si>
    <t>Il tasso comprende il costo marginale della cassa.</t>
  </si>
  <si>
    <t>Anticipo dell’incasso (gg)</t>
  </si>
  <si>
    <t>Non sommare WACC, funding e costo opportunità.</t>
  </si>
  <si>
    <t>Beneficio rischio / recupero (€)</t>
  </si>
  <si>
    <t>Rischio: beneficio incrementale, non perdita totale.</t>
  </si>
  <si>
    <t>I giorni fornitore decorrono dall’acquisto.</t>
  </si>
  <si>
    <t>135 giorni è una stima: inserisci i giorni effettivi.</t>
  </si>
  <si>
    <t>Controllo input</t>
  </si>
  <si>
    <t>Calcolo trasparente</t>
  </si>
  <si>
    <t>Costo prodotto / esborso (€)</t>
  </si>
  <si>
    <t>Costo unico pagato al fornitore; non include IVA o altri esborsi.</t>
  </si>
  <si>
    <t>Incasso dall’acquisto (gg)</t>
  </si>
  <si>
    <t>Giacenza + giorni di incasso.</t>
  </si>
  <si>
    <t>Ciclo firmato (gg)</t>
  </si>
  <si>
    <t>Può essere negativo: il cliente paga prima del fornitore.</t>
  </si>
  <si>
    <t>Se il ciclo è negativo, nessun costo di finanziamento.</t>
  </si>
  <si>
    <t>Costo finanziario (€)</t>
  </si>
  <si>
    <t>Esborso × tasso annuo × giorni / 365.</t>
  </si>
  <si>
    <t>Margine lordo meno costo di liquidità; prima del rischio credito.</t>
  </si>
  <si>
    <t>Denominatore: vendita originaria.</t>
  </si>
  <si>
    <t>Capitale assorbito quando finanziato (€)</t>
  </si>
  <si>
    <t>Esborso finanziato per singola operazione, non CCN contabile.</t>
  </si>
  <si>
    <t>Costo di altri 30 gg di incasso (€)</t>
  </si>
  <si>
    <t>Costo incrementale; considera anche il ciclo inizialmente negativo.</t>
  </si>
  <si>
    <t>Rendimento annualizzato semplice (%)</t>
  </si>
  <si>
    <t>Indicatore manageriale: margine netto liquidità / esborso × 365 / giorni.</t>
  </si>
  <si>
    <t>Sconto e incasso anticipato</t>
  </si>
  <si>
    <t>Sconto concesso (€)</t>
  </si>
  <si>
    <t>Due letture distinte: margine dell’operazione e valore degli incassi.</t>
  </si>
  <si>
    <t>Incasso netto anticipato (€)</t>
  </si>
  <si>
    <t>Giorni finanziamento con anticipo</t>
  </si>
  <si>
    <t>L’anticipo non può precedere la vendita.</t>
  </si>
  <si>
    <t>Costo finanziario con anticipo (€)</t>
  </si>
  <si>
    <t>Risparmio sul finanziamento costi (€)</t>
  </si>
  <si>
    <t>Risparmio solo sull’esborso C, non sull’intera fattura.</t>
  </si>
  <si>
    <t>Margine con anticipo (€)</t>
  </si>
  <si>
    <t>Margine con anticipo / ricavi netti (%)</t>
  </si>
  <si>
    <t>Variazione margine operazione (€)</t>
  </si>
  <si>
    <t>Esclude il beneficio rischio. Non è il criterio per decidere lo sconto.</t>
  </si>
  <si>
    <t>Costo implicito annuo semplice (%)</t>
  </si>
  <si>
    <t>Sconto / incasso netto × 365 / giorni anticipati.</t>
  </si>
  <si>
    <t>Costo implicito annuo composto (%)</t>
  </si>
  <si>
    <t>Tasso composto equivalente, non confrontare con un tasso semplice.</t>
  </si>
  <si>
    <t>VA incasso ordinario alla data anticipata</t>
  </si>
  <si>
    <t>(Vendita − beneficio rischio) / (1 + tasso × anticipo / 365).</t>
  </si>
  <si>
    <t>Vantaggio finanziario dell’anticipo (€)</t>
  </si>
  <si>
    <t>Incasso anticipato − VA ordinario. Positivo favorisce l’anticipo.</t>
  </si>
  <si>
    <t>Sconto massimo di pareggio (%)</t>
  </si>
  <si>
    <t>Include il beneficio rischio stimato; senza beneficio è il pareggio puro.</t>
  </si>
  <si>
    <t>Esito confronto dei due incassi</t>
  </si>
  <si>
    <t>Confronto alla stessa data; include il valore dell’intero incasso.</t>
  </si>
  <si>
    <t>Metodo e limiti</t>
  </si>
  <si>
    <t>Un solo esborso e un solo incasso; anno 365 giorni e interesse semplice. Ipotesi modificabili in giallo.</t>
  </si>
  <si>
    <t>Il capitale è il costo del prodotto: non il valore del credito, né il capitale circolante netto di bilancio.</t>
  </si>
  <si>
    <t>IVA, imposte, costi fissi, commissioni e ulteriori esborsi sono esclusi. Nessun provento su ciclo negativo.</t>
  </si>
  <si>
    <t>Margine effettivo è una stima manageriale, non EBITDA, utile netto o ROIC. Rischio escluso dal margine.</t>
  </si>
  <si>
    <t>Il rendimento annualizzato presuppone ripetibilità e reinvestimento immediato; non è un rendimento atteso.</t>
  </si>
  <si>
    <t>Beneficio rischio: perdita attesa e recupero evitati nel solo periodo anticipato, valorizzati alla scadenza ordinaria.</t>
  </si>
  <si>
    <t>Non duplicare rischio o ritardi già incorporati nel tasso o nei giorni. Il modello non sostituisce un piano di cassa.</t>
  </si>
  <si>
    <t>Input: esempio richiesto, non dati di un cliente. Tasso 10%, sconto 1%, anticipo 30 gg: ipotesi illustrative.</t>
  </si>
  <si>
    <t>Riferimento: ACCA, Accounts receivable management (confronto costo sconto e costo finanziario).</t>
  </si>
  <si>
    <t>https://www.accaglobal.com/sg/en/student/exam-support-resources/fundamentals-exams-study-resources/f9/technical-articles/arm.html</t>
  </si>
  <si>
    <t>Sensibilità del margine effettivo</t>
  </si>
  <si>
    <t>Vendita (€)</t>
  </si>
  <si>
    <t>Margine nominale (%)</t>
  </si>
  <si>
    <t>Costo prodotto (€)</t>
  </si>
  <si>
    <t>Giorni finanziamento base</t>
  </si>
  <si>
    <t>Tasso annuo base (%)</t>
  </si>
  <si>
    <t>Margine dopo liquidità / vendita (%)</t>
  </si>
  <si>
    <t>Tasso annuo / giorni finanziamento</t>
  </si>
  <si>
    <t>Esempio iniziale: 10% e 135 giorni = 22,23%. La matrice usa gli input correnti.</t>
  </si>
  <si>
    <t>Le intestazioni gialle sono modificabili; i giorni sono già giorni netti di finanziamento.</t>
  </si>
  <si>
    <t>La matrice non sottrae di nuovo il pagamento fornitore e non include rischio o sconto.</t>
  </si>
  <si>
    <t>Sconto massimo per 30 giorni di anticipo (%)</t>
  </si>
  <si>
    <t>Tasso annuo</t>
  </si>
  <si>
    <t>Sconto pareggio</t>
  </si>
  <si>
    <t>Pareggio sui due incassi, senza beneficio rischio. Interesse semplice ACT/365.</t>
  </si>
  <si>
    <t>Lo sconto massimo non si calcola sul costo prodotto: si confrontano gli incassi.</t>
  </si>
  <si>
    <t>Roberto D’Aleo · robertocfo.com ·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</si>
</sst>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\(&quot;€ &quot;#,##0.00\);&quot;€ -&quot;"/>
    <numFmt numFmtId="165" formatCode="0.00%;\(0.00%\);&quot;-&quot;"/>
  </numFmts>
  <fonts count="15">
    <font>
      <sz val="11"/>
      <name val="Carlito"/>
    </font>
    <font>
      <sz val="10"/>
      <color rgb="FF18232D"/>
      <name val="Arial"/>
    </font>
    <font>
      <b/>
      <sz val="15"/>
      <color rgb="FF0D1F2D"/>
      <name val="Arial"/>
    </font>
    <font>
      <b/>
      <sz val="14"/>
      <color rgb="FF18232D"/>
      <name val="Arial"/>
    </font>
    <font>
      <sz val="10"/>
      <color rgb="FF5B6875"/>
      <name val="Arial"/>
    </font>
    <font>
      <i/>
      <sz val="10"/>
      <color rgb="FF5B6875"/>
      <name val="Arial"/>
    </font>
    <font>
      <b/>
      <sz val="10"/>
      <color rgb="FFF0EBE1"/>
      <name val="Arial"/>
    </font>
    <font>
      <b/>
      <sz val="10"/>
      <color rgb="FF18232D"/>
      <name val="Arial"/>
    </font>
    <font>
      <b/>
      <sz val="10"/>
      <color rgb="FF1E7B6E"/>
      <name val="Arial"/>
    </font>
    <font>
      <sz val="10"/>
      <color rgb="FF164B9B"/>
      <name val="Arial"/>
    </font>
    <font>
      <sz val="9"/>
      <color rgb="FF18232D"/>
      <name val="Arial"/>
    </font>
    <font>
      <b/>
      <i/>
      <sz val="10"/>
      <color rgb="FF18232D"/>
      <name val="Arial"/>
    </font>
    <font>
      <i/>
      <sz val="10"/>
      <color rgb="FF18232D"/>
      <name val="Arial"/>
    </font>
    <font>
      <sz val="10"/>
      <color rgb="FF1E7B6E"/>
      <name val="Arial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D1F2D"/>
      </patternFill>
    </fill>
    <fill>
      <patternFill patternType="solid">
        <fgColor rgb="FFF0EBE1"/>
      </patternFill>
    </fill>
    <fill>
      <patternFill patternType="solid">
        <fgColor rgb="FFFFF1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32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2" borderId="0" xfId="1" applyFont="1" applyFill="1" applyAlignment="1">
      <alignment vertical="center"/>
    </xf>
    <xf numFmtId="164" fontId="1" fillId="0" borderId="0" xfId="1" applyNumberFormat="1" applyFont="1" applyAlignment="1">
      <alignment vertical="center"/>
    </xf>
    <xf numFmtId="165" fontId="1" fillId="0" borderId="0" xfId="1" applyNumberFormat="1" applyFont="1" applyAlignment="1">
      <alignment vertical="center"/>
    </xf>
    <xf numFmtId="1" fontId="1" fillId="0" borderId="0" xfId="1" applyNumberFormat="1" applyFont="1" applyAlignment="1">
      <alignment vertical="center"/>
    </xf>
    <xf numFmtId="164" fontId="8" fillId="3" borderId="0" xfId="1" applyNumberFormat="1" applyFont="1" applyFill="1" applyAlignment="1">
      <alignment vertical="center"/>
    </xf>
    <xf numFmtId="165" fontId="8" fillId="3" borderId="0" xfId="1" applyNumberFormat="1" applyFont="1" applyFill="1" applyAlignment="1">
      <alignment vertical="center"/>
    </xf>
    <xf numFmtId="1" fontId="8" fillId="3" borderId="0" xfId="1" applyNumberFormat="1" applyFont="1" applyFill="1" applyAlignment="1">
      <alignment vertical="center"/>
    </xf>
    <xf numFmtId="164" fontId="9" fillId="4" borderId="0" xfId="1" applyNumberFormat="1" applyFont="1" applyFill="1" applyAlignment="1">
      <alignment horizontal="right" vertical="center"/>
    </xf>
    <xf numFmtId="165" fontId="9" fillId="4" borderId="0" xfId="1" applyNumberFormat="1" applyFont="1" applyFill="1" applyAlignment="1">
      <alignment horizontal="right" vertical="center"/>
    </xf>
    <xf numFmtId="1" fontId="9" fillId="4" borderId="0" xfId="1" applyNumberFormat="1" applyFont="1" applyFill="1" applyAlignment="1">
      <alignment horizontal="right" vertical="center"/>
    </xf>
    <xf numFmtId="0" fontId="7" fillId="0" borderId="0" xfId="1" applyFont="1" applyAlignment="1">
      <alignment vertical="center"/>
    </xf>
    <xf numFmtId="49" fontId="10" fillId="0" borderId="0" xfId="1" applyNumberFormat="1" applyFont="1" applyAlignment="1">
      <alignment vertical="center"/>
    </xf>
    <xf numFmtId="0" fontId="7" fillId="3" borderId="0" xfId="1" applyFont="1" applyFill="1" applyAlignment="1">
      <alignment vertical="center"/>
    </xf>
    <xf numFmtId="164" fontId="7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165" fontId="11" fillId="3" borderId="0" xfId="1" applyNumberFormat="1" applyFont="1" applyFill="1" applyAlignment="1">
      <alignment vertical="center"/>
    </xf>
    <xf numFmtId="0" fontId="12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3" fillId="0" borderId="0" xfId="1" applyFont="1" applyAlignment="1">
      <alignment vertical="center"/>
    </xf>
    <xf numFmtId="164" fontId="13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0" fontId="9" fillId="4" borderId="0" xfId="1" applyFont="1" applyFill="1" applyAlignment="1">
      <alignment horizontal="center" vertical="center"/>
    </xf>
    <xf numFmtId="165" fontId="9" fillId="4" borderId="0" xfId="1" applyNumberFormat="1" applyFont="1" applyFill="1" applyAlignment="1">
      <alignment vertical="center"/>
    </xf>
    <xf numFmtId="0" fontId="1" fillId="3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</cellXfs>
  <cellStyles count="2">
    <cellStyle name="Normal" xfId="1" xr:uid="{00000000-0005-0000-0000-000000000000}"/>
    <cellStyle name="Normale" xfId="0" builtinId="0"/>
  </cellStyles>
  <dxfs count="1">
    <dxf>
      <font>
        <color rgb="FFA63232"/>
      </font>
      <fill>
        <patternFill patternType="solid">
          <bgColor rgb="FFFCED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1F2D"/>
  </sheetPr>
  <dimension ref="A1:K65"/>
  <sheetViews>
    <sheetView showGridLines="0" tabSelected="1" workbookViewId="0">
      <pane ySplit="6" topLeftCell="A7" activePane="bottomLeft" state="frozen"/>
      <selection pane="bottomLeft" activeCell="M10" sqref="M10"/>
    </sheetView>
  </sheetViews>
  <sheetFormatPr defaultRowHeight="14.25"/>
  <cols>
    <col min="1" max="1" width="3" customWidth="1"/>
    <col min="2" max="2" width="48" customWidth="1"/>
    <col min="3" max="3" width="23" customWidth="1"/>
    <col min="4" max="4" width="3" customWidth="1"/>
    <col min="5" max="8" width="17" customWidth="1"/>
  </cols>
  <sheetData>
    <row r="1" spans="1:11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3.1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1:11" ht="23.1" customHeight="1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1:11" ht="23.1" customHeight="1">
      <c r="A4" s="1"/>
      <c r="B4" s="5" t="s">
        <v>2</v>
      </c>
      <c r="C4" s="5"/>
      <c r="D4" s="5"/>
      <c r="E4" s="5"/>
      <c r="F4" s="5"/>
      <c r="G4" s="5"/>
      <c r="H4" s="5"/>
      <c r="I4" s="1"/>
      <c r="J4" s="1"/>
      <c r="K4" s="1"/>
    </row>
    <row r="5" spans="1:11" ht="23.1" customHeight="1">
      <c r="A5" s="1"/>
      <c r="B5" s="4" t="s">
        <v>98</v>
      </c>
      <c r="C5" s="1"/>
      <c r="D5" s="1"/>
      <c r="E5" s="1"/>
      <c r="F5" s="1"/>
      <c r="G5" s="1"/>
      <c r="H5" s="1"/>
      <c r="I5" s="1"/>
      <c r="J5" s="1"/>
      <c r="K5" s="1"/>
    </row>
    <row r="6" spans="1:11" ht="26.1" customHeight="1">
      <c r="A6" s="1"/>
      <c r="B6" s="6" t="s">
        <v>3</v>
      </c>
      <c r="C6" s="6"/>
      <c r="D6" s="6"/>
      <c r="E6" s="6"/>
      <c r="F6" s="6"/>
      <c r="G6" s="6"/>
      <c r="H6" s="6"/>
      <c r="I6" s="1"/>
      <c r="J6" s="1"/>
      <c r="K6" s="1"/>
    </row>
    <row r="7" spans="1:11" ht="23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6.1" customHeight="1">
      <c r="A8" s="1"/>
      <c r="B8" s="6" t="s">
        <v>4</v>
      </c>
      <c r="C8" s="6"/>
      <c r="D8" s="1"/>
      <c r="E8" s="29" t="s">
        <v>5</v>
      </c>
      <c r="F8" s="29"/>
      <c r="G8" s="29"/>
      <c r="H8" s="10">
        <f>C12</f>
        <v>25000</v>
      </c>
      <c r="I8" s="1"/>
      <c r="J8" s="1"/>
      <c r="K8" s="1"/>
    </row>
    <row r="9" spans="1:11" ht="32.1" customHeight="1">
      <c r="A9" s="1"/>
      <c r="B9" s="1"/>
      <c r="C9" s="1"/>
      <c r="D9" s="1"/>
      <c r="E9" s="29" t="s">
        <v>6</v>
      </c>
      <c r="F9" s="29"/>
      <c r="G9" s="29"/>
      <c r="H9" s="10">
        <f>C31</f>
        <v>22226.027397260274</v>
      </c>
      <c r="I9" s="1"/>
      <c r="J9" s="1"/>
      <c r="K9" s="1"/>
    </row>
    <row r="10" spans="1:11" ht="32.1" customHeight="1">
      <c r="A10" s="1"/>
      <c r="B10" s="1" t="s">
        <v>7</v>
      </c>
      <c r="C10" s="13">
        <v>100000</v>
      </c>
      <c r="D10" s="1"/>
      <c r="E10" s="29" t="s">
        <v>8</v>
      </c>
      <c r="F10" s="29"/>
      <c r="G10" s="29"/>
      <c r="H10" s="11">
        <f>C32</f>
        <v>0.22226027397260273</v>
      </c>
      <c r="I10" s="1"/>
      <c r="J10" s="1"/>
      <c r="K10" s="1"/>
    </row>
    <row r="11" spans="1:11" ht="32.1" customHeight="1">
      <c r="A11" s="1"/>
      <c r="B11" s="1" t="s">
        <v>9</v>
      </c>
      <c r="C11" s="14">
        <v>0.25</v>
      </c>
      <c r="D11" s="1"/>
      <c r="E11" s="29" t="s">
        <v>10</v>
      </c>
      <c r="F11" s="29"/>
      <c r="G11" s="29"/>
      <c r="H11" s="12">
        <f>C29</f>
        <v>135</v>
      </c>
      <c r="I11" s="1"/>
      <c r="J11" s="1"/>
      <c r="K11" s="1"/>
    </row>
    <row r="12" spans="1:11" ht="23.1" customHeight="1">
      <c r="A12" s="1"/>
      <c r="B12" s="1" t="s">
        <v>5</v>
      </c>
      <c r="C12" s="7">
        <f>C10*C11</f>
        <v>25000</v>
      </c>
      <c r="D12" s="1"/>
      <c r="E12" s="1"/>
      <c r="F12" s="1"/>
      <c r="G12" s="1"/>
      <c r="H12" s="1"/>
      <c r="I12" s="1"/>
      <c r="J12" s="1"/>
      <c r="K12" s="1"/>
    </row>
    <row r="13" spans="1:11" ht="23.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3.1" customHeight="1">
      <c r="A14" s="1"/>
      <c r="B14" s="1" t="s">
        <v>11</v>
      </c>
      <c r="C14" s="15">
        <v>0</v>
      </c>
      <c r="D14" s="1"/>
      <c r="E14" s="16" t="s">
        <v>12</v>
      </c>
      <c r="F14" s="1"/>
      <c r="G14" s="1"/>
      <c r="H14" s="1"/>
      <c r="I14" s="1"/>
      <c r="J14" s="1"/>
      <c r="K14" s="1"/>
    </row>
    <row r="15" spans="1:11" ht="30" customHeight="1">
      <c r="A15" s="1"/>
      <c r="B15" s="1" t="s">
        <v>13</v>
      </c>
      <c r="C15" s="15">
        <v>0</v>
      </c>
      <c r="D15" s="1"/>
      <c r="E15" s="30" t="s">
        <v>14</v>
      </c>
      <c r="F15" s="30"/>
      <c r="G15" s="30"/>
      <c r="H15" s="30"/>
      <c r="I15" s="1"/>
      <c r="J15" s="1"/>
      <c r="K15" s="1"/>
    </row>
    <row r="16" spans="1:11" ht="30" customHeight="1">
      <c r="A16" s="1"/>
      <c r="B16" s="1" t="s">
        <v>15</v>
      </c>
      <c r="C16" s="15">
        <v>135</v>
      </c>
      <c r="D16" s="1"/>
      <c r="E16" s="30" t="s">
        <v>16</v>
      </c>
      <c r="F16" s="30"/>
      <c r="G16" s="30"/>
      <c r="H16" s="30"/>
      <c r="I16" s="1"/>
      <c r="J16" s="1"/>
      <c r="K16" s="1"/>
    </row>
    <row r="17" spans="1:11" ht="30" customHeight="1">
      <c r="A17" s="1"/>
      <c r="B17" s="1" t="s">
        <v>17</v>
      </c>
      <c r="C17" s="14">
        <v>0.1</v>
      </c>
      <c r="D17" s="1"/>
      <c r="E17" s="30" t="s">
        <v>18</v>
      </c>
      <c r="F17" s="30"/>
      <c r="G17" s="30"/>
      <c r="H17" s="30"/>
      <c r="I17" s="1"/>
      <c r="J17" s="1"/>
      <c r="K17" s="1"/>
    </row>
    <row r="18" spans="1:11" ht="30" customHeight="1">
      <c r="A18" s="1"/>
      <c r="B18" s="1" t="s">
        <v>19</v>
      </c>
      <c r="C18" s="14">
        <v>0.01</v>
      </c>
      <c r="D18" s="1"/>
      <c r="E18" s="30" t="s">
        <v>20</v>
      </c>
      <c r="F18" s="30"/>
      <c r="G18" s="30"/>
      <c r="H18" s="30"/>
      <c r="I18" s="1"/>
      <c r="J18" s="1"/>
      <c r="K18" s="1"/>
    </row>
    <row r="19" spans="1:11" ht="30" customHeight="1">
      <c r="A19" s="1"/>
      <c r="B19" s="1" t="s">
        <v>21</v>
      </c>
      <c r="C19" s="15">
        <v>30</v>
      </c>
      <c r="D19" s="1"/>
      <c r="E19" s="30" t="s">
        <v>22</v>
      </c>
      <c r="F19" s="30"/>
      <c r="G19" s="30"/>
      <c r="H19" s="30"/>
      <c r="I19" s="1"/>
      <c r="J19" s="1"/>
      <c r="K19" s="1"/>
    </row>
    <row r="20" spans="1:11" ht="30" customHeight="1">
      <c r="A20" s="1"/>
      <c r="B20" s="1" t="s">
        <v>23</v>
      </c>
      <c r="C20" s="13">
        <v>0</v>
      </c>
      <c r="D20" s="1"/>
      <c r="E20" s="30" t="s">
        <v>24</v>
      </c>
      <c r="F20" s="30"/>
      <c r="G20" s="30"/>
      <c r="H20" s="30"/>
      <c r="I20" s="1"/>
      <c r="J20" s="1"/>
      <c r="K20" s="1"/>
    </row>
    <row r="21" spans="1:11" ht="30" customHeight="1">
      <c r="A21" s="1"/>
      <c r="B21" s="1"/>
      <c r="C21" s="1"/>
      <c r="D21" s="1"/>
      <c r="E21" s="30" t="s">
        <v>25</v>
      </c>
      <c r="F21" s="30"/>
      <c r="G21" s="30"/>
      <c r="H21" s="30"/>
      <c r="I21" s="1"/>
      <c r="J21" s="1"/>
      <c r="K21" s="1"/>
    </row>
    <row r="22" spans="1:11" ht="30" customHeight="1">
      <c r="A22" s="1"/>
      <c r="B22" s="1"/>
      <c r="C22" s="1"/>
      <c r="D22" s="1"/>
      <c r="E22" s="30" t="s">
        <v>26</v>
      </c>
      <c r="F22" s="30"/>
      <c r="G22" s="30"/>
      <c r="H22" s="30"/>
      <c r="I22" s="1"/>
      <c r="J22" s="1"/>
      <c r="K22" s="1"/>
    </row>
    <row r="23" spans="1:11" ht="23.1" customHeight="1">
      <c r="A23" s="1"/>
      <c r="B23" s="1" t="s">
        <v>27</v>
      </c>
      <c r="C23" s="1" t="str">
        <f>IF(COUNT(C10:C11,C14:C20)&lt;9,"Input mancanti",IF(OR(C10&lt;=0,C11&lt;0,C11&gt;1,C14&lt;0,C15&lt;0,C16&lt;0,C17&lt;0,C18&lt;0,C18&gt;=1,C19&lt;0,C19&gt;C16,C20&lt;0,C20&gt;C10,MOD(C14,1)&lt;&gt;0,MOD(C15,1)&lt;&gt;0,MOD(C16,1)&lt;&gt;0,MOD(C19,1)&lt;&gt;0),"Input non validi","OK"))</f>
        <v>OK</v>
      </c>
      <c r="D23" s="1"/>
      <c r="E23" s="1"/>
      <c r="F23" s="1"/>
      <c r="G23" s="1"/>
      <c r="H23" s="1"/>
      <c r="I23" s="1"/>
      <c r="J23" s="1"/>
      <c r="K23" s="1"/>
    </row>
    <row r="24" spans="1:11" ht="23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6" t="s">
        <v>28</v>
      </c>
      <c r="C25" s="6"/>
      <c r="D25" s="6"/>
      <c r="E25" s="6"/>
      <c r="F25" s="6"/>
      <c r="G25" s="6"/>
      <c r="H25" s="6"/>
      <c r="I25" s="1"/>
      <c r="J25" s="1"/>
      <c r="K25" s="1"/>
    </row>
    <row r="26" spans="1:11" ht="32.1" customHeight="1">
      <c r="A26" s="1"/>
      <c r="B26" s="1" t="s">
        <v>29</v>
      </c>
      <c r="C26" s="7">
        <f>IF(C23&lt;&gt;"OK","n.a.",C10-C12)</f>
        <v>75000</v>
      </c>
      <c r="D26" s="1"/>
      <c r="E26" s="30" t="s">
        <v>30</v>
      </c>
      <c r="F26" s="30"/>
      <c r="G26" s="30"/>
      <c r="H26" s="30"/>
      <c r="I26" s="1"/>
      <c r="J26" s="1"/>
      <c r="K26" s="1"/>
    </row>
    <row r="27" spans="1:11" ht="32.1" customHeight="1">
      <c r="A27" s="1"/>
      <c r="B27" s="1" t="s">
        <v>31</v>
      </c>
      <c r="C27" s="9">
        <f>IF(C23&lt;&gt;"OK","n.a.",C14+C16)</f>
        <v>135</v>
      </c>
      <c r="D27" s="1"/>
      <c r="E27" s="30" t="s">
        <v>32</v>
      </c>
      <c r="F27" s="30"/>
      <c r="G27" s="30"/>
      <c r="H27" s="30"/>
      <c r="I27" s="1"/>
      <c r="J27" s="1"/>
      <c r="K27" s="1"/>
    </row>
    <row r="28" spans="1:11" ht="32.1" customHeight="1">
      <c r="A28" s="1"/>
      <c r="B28" s="1" t="s">
        <v>33</v>
      </c>
      <c r="C28" s="9">
        <f>IF(C23&lt;&gt;"OK","n.a.",C27-C15)</f>
        <v>135</v>
      </c>
      <c r="D28" s="1"/>
      <c r="E28" s="30" t="s">
        <v>34</v>
      </c>
      <c r="F28" s="30"/>
      <c r="G28" s="30"/>
      <c r="H28" s="30"/>
      <c r="I28" s="1"/>
      <c r="J28" s="1"/>
      <c r="K28" s="1"/>
    </row>
    <row r="29" spans="1:11" ht="32.1" customHeight="1">
      <c r="A29" s="1"/>
      <c r="B29" s="1" t="s">
        <v>10</v>
      </c>
      <c r="C29" s="9">
        <f>IF(C23&lt;&gt;"OK","n.a.",MAX(0,C28))</f>
        <v>135</v>
      </c>
      <c r="D29" s="1"/>
      <c r="E29" s="30" t="s">
        <v>35</v>
      </c>
      <c r="F29" s="30"/>
      <c r="G29" s="30"/>
      <c r="H29" s="30"/>
      <c r="I29" s="1"/>
      <c r="J29" s="1"/>
      <c r="K29" s="1"/>
    </row>
    <row r="30" spans="1:11" ht="32.1" customHeight="1">
      <c r="A30" s="1"/>
      <c r="B30" s="1" t="s">
        <v>36</v>
      </c>
      <c r="C30" s="7">
        <f>IF(C23&lt;&gt;"OK","n.a.",C26*C17*C29/365)</f>
        <v>2773.972602739726</v>
      </c>
      <c r="D30" s="1"/>
      <c r="E30" s="30" t="s">
        <v>37</v>
      </c>
      <c r="F30" s="30"/>
      <c r="G30" s="30"/>
      <c r="H30" s="30"/>
      <c r="I30" s="1"/>
      <c r="J30" s="1"/>
      <c r="K30" s="1"/>
    </row>
    <row r="31" spans="1:11" ht="32.1" customHeight="1">
      <c r="A31" s="1"/>
      <c r="B31" s="18" t="s">
        <v>6</v>
      </c>
      <c r="C31" s="19">
        <f>IF(C23&lt;&gt;"OK","n.a.",C12-C30)</f>
        <v>22226.027397260274</v>
      </c>
      <c r="D31" s="1"/>
      <c r="E31" s="30" t="s">
        <v>38</v>
      </c>
      <c r="F31" s="30"/>
      <c r="G31" s="30"/>
      <c r="H31" s="30"/>
      <c r="I31" s="1"/>
      <c r="J31" s="1"/>
      <c r="K31" s="1"/>
    </row>
    <row r="32" spans="1:11" ht="32.1" customHeight="1">
      <c r="A32" s="1"/>
      <c r="B32" s="20" t="s">
        <v>8</v>
      </c>
      <c r="C32" s="21">
        <f>IF(C23&lt;&gt;"OK","n.a.",C31/C10)</f>
        <v>0.22226027397260273</v>
      </c>
      <c r="D32" s="1"/>
      <c r="E32" s="30" t="s">
        <v>39</v>
      </c>
      <c r="F32" s="30"/>
      <c r="G32" s="30"/>
      <c r="H32" s="30"/>
      <c r="I32" s="1"/>
      <c r="J32" s="1"/>
      <c r="K32" s="1"/>
    </row>
    <row r="33" spans="1:11" ht="32.1" customHeight="1">
      <c r="A33" s="1"/>
      <c r="B33" s="1" t="s">
        <v>40</v>
      </c>
      <c r="C33" s="7">
        <f>IF(C23&lt;&gt;"OK","n.a.",IF(C29&gt;0,C26,0))</f>
        <v>75000</v>
      </c>
      <c r="D33" s="1"/>
      <c r="E33" s="30" t="s">
        <v>41</v>
      </c>
      <c r="F33" s="30"/>
      <c r="G33" s="30"/>
      <c r="H33" s="30"/>
      <c r="I33" s="1"/>
      <c r="J33" s="1"/>
      <c r="K33" s="1"/>
    </row>
    <row r="34" spans="1:11" ht="32.1" customHeight="1">
      <c r="A34" s="1"/>
      <c r="B34" s="1" t="s">
        <v>42</v>
      </c>
      <c r="C34" s="7">
        <f>IF(C23&lt;&gt;"OK","n.a.",C26*C17*(MAX(0,C28+30)-C29)/365)</f>
        <v>616.43835616438355</v>
      </c>
      <c r="D34" s="1"/>
      <c r="E34" s="30" t="s">
        <v>43</v>
      </c>
      <c r="F34" s="30"/>
      <c r="G34" s="30"/>
      <c r="H34" s="30"/>
      <c r="I34" s="1"/>
      <c r="J34" s="1"/>
      <c r="K34" s="1"/>
    </row>
    <row r="35" spans="1:11" ht="32.1" customHeight="1">
      <c r="A35" s="1"/>
      <c r="B35" s="22" t="s">
        <v>44</v>
      </c>
      <c r="C35" s="23">
        <f>IF(C23&lt;&gt;"OK","n.a.",IF(OR(C33=0,C29=0),"n.a.",C31/C33*365/C29))</f>
        <v>0.8012345679012346</v>
      </c>
      <c r="D35" s="1"/>
      <c r="E35" s="30" t="s">
        <v>45</v>
      </c>
      <c r="F35" s="30"/>
      <c r="G35" s="30"/>
      <c r="H35" s="30"/>
      <c r="I35" s="1"/>
      <c r="J35" s="1"/>
      <c r="K35" s="1"/>
    </row>
    <row r="36" spans="1:11" ht="23.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6.1" customHeight="1">
      <c r="A37" s="1"/>
      <c r="B37" s="6" t="s">
        <v>46</v>
      </c>
      <c r="C37" s="6"/>
      <c r="D37" s="6"/>
      <c r="E37" s="6"/>
      <c r="F37" s="6"/>
      <c r="G37" s="6"/>
      <c r="H37" s="6"/>
      <c r="I37" s="1"/>
      <c r="J37" s="1"/>
      <c r="K37" s="1"/>
    </row>
    <row r="38" spans="1:11" ht="32.1" customHeight="1">
      <c r="A38" s="1"/>
      <c r="B38" s="1" t="s">
        <v>47</v>
      </c>
      <c r="C38" s="7">
        <f>IF(C23&lt;&gt;"OK","n.a.",C10*C18)</f>
        <v>1000</v>
      </c>
      <c r="D38" s="1"/>
      <c r="E38" s="30" t="s">
        <v>48</v>
      </c>
      <c r="F38" s="30"/>
      <c r="G38" s="30"/>
      <c r="H38" s="30"/>
      <c r="I38" s="1"/>
      <c r="J38" s="1"/>
      <c r="K38" s="1"/>
    </row>
    <row r="39" spans="1:11" ht="23.1" customHeight="1">
      <c r="A39" s="1"/>
      <c r="B39" s="1" t="s">
        <v>49</v>
      </c>
      <c r="C39" s="7">
        <f>IF(C23&lt;&gt;"OK","n.a.",C10-C38)</f>
        <v>99000</v>
      </c>
      <c r="D39" s="1"/>
      <c r="E39" s="1"/>
      <c r="F39" s="1"/>
      <c r="G39" s="1"/>
      <c r="H39" s="1"/>
      <c r="I39" s="1"/>
      <c r="J39" s="1"/>
      <c r="K39" s="1"/>
    </row>
    <row r="40" spans="1:11" ht="32.1" customHeight="1">
      <c r="A40" s="1"/>
      <c r="B40" s="1" t="s">
        <v>50</v>
      </c>
      <c r="C40" s="9">
        <f>IF(C23&lt;&gt;"OK","n.a.",MAX(0,C28-C19))</f>
        <v>105</v>
      </c>
      <c r="D40" s="1"/>
      <c r="E40" s="30" t="s">
        <v>51</v>
      </c>
      <c r="F40" s="30"/>
      <c r="G40" s="30"/>
      <c r="H40" s="30"/>
      <c r="I40" s="1"/>
      <c r="J40" s="1"/>
      <c r="K40" s="1"/>
    </row>
    <row r="41" spans="1:11" ht="23.1" customHeight="1">
      <c r="A41" s="1"/>
      <c r="B41" s="1" t="s">
        <v>52</v>
      </c>
      <c r="C41" s="7">
        <f>IF(C23&lt;&gt;"OK","n.a.",C26*C17*C40/365)</f>
        <v>2157.5342465753424</v>
      </c>
      <c r="D41" s="1"/>
      <c r="E41" s="1"/>
      <c r="F41" s="1"/>
      <c r="G41" s="1"/>
      <c r="H41" s="1"/>
      <c r="I41" s="1"/>
      <c r="J41" s="1"/>
      <c r="K41" s="1"/>
    </row>
    <row r="42" spans="1:11" ht="32.1" customHeight="1">
      <c r="A42" s="1"/>
      <c r="B42" s="1" t="s">
        <v>53</v>
      </c>
      <c r="C42" s="7">
        <f>IF(C23&lt;&gt;"OK","n.a.",C30-C41)</f>
        <v>616.43835616438355</v>
      </c>
      <c r="D42" s="1"/>
      <c r="E42" s="30" t="s">
        <v>54</v>
      </c>
      <c r="F42" s="30"/>
      <c r="G42" s="30"/>
      <c r="H42" s="30"/>
      <c r="I42" s="1"/>
      <c r="J42" s="1"/>
      <c r="K42" s="1"/>
    </row>
    <row r="43" spans="1:11" ht="23.1" customHeight="1">
      <c r="A43" s="1"/>
      <c r="B43" s="1" t="s">
        <v>55</v>
      </c>
      <c r="C43" s="7">
        <f>IF(C23&lt;&gt;"OK","n.a.",C39-C26-C41)</f>
        <v>21842.465753424658</v>
      </c>
      <c r="D43" s="1"/>
      <c r="E43" s="1"/>
      <c r="F43" s="1"/>
      <c r="G43" s="1"/>
      <c r="H43" s="1"/>
      <c r="I43" s="1"/>
      <c r="J43" s="1"/>
      <c r="K43" s="1"/>
    </row>
    <row r="44" spans="1:11" ht="23.1" customHeight="1">
      <c r="A44" s="1"/>
      <c r="B44" s="22" t="s">
        <v>56</v>
      </c>
      <c r="C44" s="23">
        <f>IF(C23&lt;&gt;"OK","n.a.",C43/C39)</f>
        <v>0.22063096720630967</v>
      </c>
      <c r="D44" s="1"/>
      <c r="E44" s="1"/>
      <c r="F44" s="1"/>
      <c r="G44" s="1"/>
      <c r="H44" s="1"/>
      <c r="I44" s="1"/>
      <c r="J44" s="1"/>
      <c r="K44" s="1"/>
    </row>
    <row r="45" spans="1:11" ht="32.1" customHeight="1">
      <c r="A45" s="1"/>
      <c r="B45" s="1" t="s">
        <v>57</v>
      </c>
      <c r="C45" s="7">
        <f>IF(C23&lt;&gt;"OK","n.a.",C43-C31)</f>
        <v>-383.56164383561554</v>
      </c>
      <c r="D45" s="1"/>
      <c r="E45" s="30" t="s">
        <v>58</v>
      </c>
      <c r="F45" s="30"/>
      <c r="G45" s="30"/>
      <c r="H45" s="30"/>
      <c r="I45" s="1"/>
      <c r="J45" s="1"/>
      <c r="K45" s="1"/>
    </row>
    <row r="46" spans="1:11" ht="32.1" customHeight="1">
      <c r="A46" s="1"/>
      <c r="B46" s="22" t="s">
        <v>59</v>
      </c>
      <c r="C46" s="23">
        <f>IF(C23&lt;&gt;"OK","n.a.",IF(C19=0,"n.a.",C38/C39*365/C19))</f>
        <v>0.12289562289562291</v>
      </c>
      <c r="D46" s="1"/>
      <c r="E46" s="30" t="s">
        <v>60</v>
      </c>
      <c r="F46" s="30"/>
      <c r="G46" s="30"/>
      <c r="H46" s="30"/>
      <c r="I46" s="1"/>
      <c r="J46" s="1"/>
      <c r="K46" s="1"/>
    </row>
    <row r="47" spans="1:11" ht="32.1" customHeight="1">
      <c r="A47" s="1"/>
      <c r="B47" s="22" t="s">
        <v>61</v>
      </c>
      <c r="C47" s="23">
        <f>IF(C23&lt;&gt;"OK","n.a.",IF(C19=0,"n.a.",(C10/C39)^(365/C19)-1))</f>
        <v>0.13006944458127245</v>
      </c>
      <c r="D47" s="1"/>
      <c r="E47" s="30" t="s">
        <v>62</v>
      </c>
      <c r="F47" s="30"/>
      <c r="G47" s="30"/>
      <c r="H47" s="30"/>
      <c r="I47" s="1"/>
      <c r="J47" s="1"/>
      <c r="K47" s="1"/>
    </row>
    <row r="48" spans="1:11" ht="32.1" customHeight="1">
      <c r="A48" s="1"/>
      <c r="B48" s="1" t="s">
        <v>63</v>
      </c>
      <c r="C48" s="7">
        <f>IF(C23&lt;&gt;"OK","n.a.",(C10-C20)/(1+C17*C19/365))</f>
        <v>99184.782608695648</v>
      </c>
      <c r="D48" s="1"/>
      <c r="E48" s="30" t="s">
        <v>64</v>
      </c>
      <c r="F48" s="30"/>
      <c r="G48" s="30"/>
      <c r="H48" s="30"/>
      <c r="I48" s="1"/>
      <c r="J48" s="1"/>
      <c r="K48" s="1"/>
    </row>
    <row r="49" spans="1:11" ht="32.1" customHeight="1">
      <c r="A49" s="1"/>
      <c r="B49" s="18" t="s">
        <v>65</v>
      </c>
      <c r="C49" s="19">
        <f>IF(C23&lt;&gt;"OK","n.a.",C39-C48)</f>
        <v>-184.78260869564838</v>
      </c>
      <c r="D49" s="1"/>
      <c r="E49" s="30" t="s">
        <v>66</v>
      </c>
      <c r="F49" s="30"/>
      <c r="G49" s="30"/>
      <c r="H49" s="30"/>
      <c r="I49" s="1"/>
      <c r="J49" s="1"/>
      <c r="K49" s="1"/>
    </row>
    <row r="50" spans="1:11" ht="32.1" customHeight="1">
      <c r="A50" s="1"/>
      <c r="B50" s="22" t="s">
        <v>67</v>
      </c>
      <c r="C50" s="23">
        <f>IF(C23&lt;&gt;"OK","n.a.",1-C48/C10)</f>
        <v>8.15217391304357E-3</v>
      </c>
      <c r="D50" s="1"/>
      <c r="E50" s="30" t="s">
        <v>68</v>
      </c>
      <c r="F50" s="30"/>
      <c r="G50" s="30"/>
      <c r="H50" s="30"/>
      <c r="I50" s="1"/>
      <c r="J50" s="1"/>
      <c r="K50" s="1"/>
    </row>
    <row r="51" spans="1:11" ht="32.1" customHeight="1">
      <c r="A51" s="1"/>
      <c r="B51" s="1" t="s">
        <v>69</v>
      </c>
      <c r="C51" s="17" t="str">
        <f>IF(C23&lt;&gt;"OK","n.a.",IF(C19=0,"Nessun anticipo",IF(ABS(C49)&lt;0.005,"Indifferente",IF(C49&gt;0,"Anticipo favorevole","Ordinario favorevole"))))</f>
        <v>Ordinario favorevole</v>
      </c>
      <c r="D51" s="1"/>
      <c r="E51" s="30" t="s">
        <v>70</v>
      </c>
      <c r="F51" s="30"/>
      <c r="G51" s="30"/>
      <c r="H51" s="30"/>
      <c r="I51" s="1"/>
      <c r="J51" s="1"/>
      <c r="K51" s="1"/>
    </row>
    <row r="52" spans="1:11" ht="23.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6.1" customHeight="1">
      <c r="A53" s="1"/>
      <c r="B53" s="6" t="s">
        <v>71</v>
      </c>
      <c r="C53" s="6"/>
      <c r="D53" s="6"/>
      <c r="E53" s="6"/>
      <c r="F53" s="6"/>
      <c r="G53" s="6"/>
      <c r="H53" s="6"/>
      <c r="I53" s="1"/>
      <c r="J53" s="1"/>
      <c r="K53" s="1"/>
    </row>
    <row r="54" spans="1:11" ht="30" customHeight="1">
      <c r="A54" s="1"/>
      <c r="B54" s="31" t="s">
        <v>72</v>
      </c>
      <c r="C54" s="31"/>
      <c r="D54" s="31"/>
      <c r="E54" s="31"/>
      <c r="F54" s="31"/>
      <c r="G54" s="31"/>
      <c r="H54" s="31"/>
      <c r="I54" s="1"/>
      <c r="J54" s="1"/>
      <c r="K54" s="1"/>
    </row>
    <row r="55" spans="1:11" ht="30" customHeight="1">
      <c r="A55" s="1"/>
      <c r="B55" s="31" t="s">
        <v>73</v>
      </c>
      <c r="C55" s="31"/>
      <c r="D55" s="31"/>
      <c r="E55" s="31"/>
      <c r="F55" s="31"/>
      <c r="G55" s="31"/>
      <c r="H55" s="31"/>
      <c r="I55" s="1"/>
      <c r="J55" s="1"/>
      <c r="K55" s="1"/>
    </row>
    <row r="56" spans="1:11" ht="30" customHeight="1">
      <c r="A56" s="1"/>
      <c r="B56" s="31" t="s">
        <v>74</v>
      </c>
      <c r="C56" s="31"/>
      <c r="D56" s="31"/>
      <c r="E56" s="31"/>
      <c r="F56" s="31"/>
      <c r="G56" s="31"/>
      <c r="H56" s="31"/>
      <c r="I56" s="1"/>
      <c r="J56" s="1"/>
      <c r="K56" s="1"/>
    </row>
    <row r="57" spans="1:11" ht="30" customHeight="1">
      <c r="A57" s="1"/>
      <c r="B57" s="31" t="s">
        <v>75</v>
      </c>
      <c r="C57" s="31"/>
      <c r="D57" s="31"/>
      <c r="E57" s="31"/>
      <c r="F57" s="31"/>
      <c r="G57" s="31"/>
      <c r="H57" s="31"/>
      <c r="I57" s="1"/>
      <c r="J57" s="1"/>
      <c r="K57" s="1"/>
    </row>
    <row r="58" spans="1:11" ht="30" customHeight="1">
      <c r="A58" s="1"/>
      <c r="B58" s="31" t="s">
        <v>76</v>
      </c>
      <c r="C58" s="31"/>
      <c r="D58" s="31"/>
      <c r="E58" s="31"/>
      <c r="F58" s="31"/>
      <c r="G58" s="31"/>
      <c r="H58" s="31"/>
      <c r="I58" s="1"/>
      <c r="J58" s="1"/>
      <c r="K58" s="1"/>
    </row>
    <row r="59" spans="1:11" ht="30" customHeight="1">
      <c r="A59" s="1"/>
      <c r="B59" s="31" t="s">
        <v>77</v>
      </c>
      <c r="C59" s="31"/>
      <c r="D59" s="31"/>
      <c r="E59" s="31"/>
      <c r="F59" s="31"/>
      <c r="G59" s="31"/>
      <c r="H59" s="31"/>
      <c r="I59" s="1"/>
      <c r="J59" s="1"/>
      <c r="K59" s="1"/>
    </row>
    <row r="60" spans="1:11" ht="30" customHeight="1">
      <c r="A60" s="1"/>
      <c r="B60" s="31" t="s">
        <v>78</v>
      </c>
      <c r="C60" s="31"/>
      <c r="D60" s="31"/>
      <c r="E60" s="31"/>
      <c r="F60" s="31"/>
      <c r="G60" s="31"/>
      <c r="H60" s="31"/>
      <c r="I60" s="1"/>
      <c r="J60" s="1"/>
      <c r="K60" s="1"/>
    </row>
    <row r="61" spans="1:11" ht="30" customHeight="1">
      <c r="A61" s="1"/>
      <c r="B61" s="31" t="s">
        <v>79</v>
      </c>
      <c r="C61" s="31"/>
      <c r="D61" s="31"/>
      <c r="E61" s="31"/>
      <c r="F61" s="31"/>
      <c r="G61" s="31"/>
      <c r="H61" s="31"/>
      <c r="I61" s="1"/>
      <c r="J61" s="1"/>
      <c r="K61" s="1"/>
    </row>
    <row r="62" spans="1:11" ht="30" customHeight="1">
      <c r="A62" s="1"/>
      <c r="B62" s="31" t="s">
        <v>80</v>
      </c>
      <c r="C62" s="31"/>
      <c r="D62" s="31"/>
      <c r="E62" s="31"/>
      <c r="F62" s="31"/>
      <c r="G62" s="31"/>
      <c r="H62" s="31"/>
      <c r="I62" s="1"/>
      <c r="J62" s="1"/>
      <c r="K62" s="1"/>
    </row>
    <row r="63" spans="1:11" ht="36.950000000000003" customHeight="1">
      <c r="A63" s="1"/>
      <c r="B63" s="31" t="s">
        <v>81</v>
      </c>
      <c r="C63" s="31"/>
      <c r="D63" s="31"/>
      <c r="E63" s="31"/>
      <c r="F63" s="31"/>
      <c r="G63" s="31"/>
      <c r="H63" s="31"/>
      <c r="I63" s="1"/>
      <c r="J63" s="1"/>
      <c r="K63" s="1"/>
    </row>
    <row r="64" spans="1:11" ht="23.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3.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</sheetData>
  <mergeCells count="42">
    <mergeCell ref="B62:H62"/>
    <mergeCell ref="B63:H63"/>
    <mergeCell ref="B57:H57"/>
    <mergeCell ref="B58:H58"/>
    <mergeCell ref="B59:H59"/>
    <mergeCell ref="B60:H60"/>
    <mergeCell ref="B61:H61"/>
    <mergeCell ref="E50:H50"/>
    <mergeCell ref="E51:H51"/>
    <mergeCell ref="B54:H54"/>
    <mergeCell ref="B55:H55"/>
    <mergeCell ref="B56:H56"/>
    <mergeCell ref="E45:H45"/>
    <mergeCell ref="E46:H46"/>
    <mergeCell ref="E47:H47"/>
    <mergeCell ref="E48:H48"/>
    <mergeCell ref="E49:H49"/>
    <mergeCell ref="E34:H34"/>
    <mergeCell ref="E35:H35"/>
    <mergeCell ref="E38:H38"/>
    <mergeCell ref="E40:H40"/>
    <mergeCell ref="E42:H42"/>
    <mergeCell ref="E29:H29"/>
    <mergeCell ref="E30:H30"/>
    <mergeCell ref="E31:H31"/>
    <mergeCell ref="E32:H32"/>
    <mergeCell ref="E33:H33"/>
    <mergeCell ref="E21:H21"/>
    <mergeCell ref="E22:H22"/>
    <mergeCell ref="E26:H26"/>
    <mergeCell ref="E27:H27"/>
    <mergeCell ref="E28:H28"/>
    <mergeCell ref="E16:H16"/>
    <mergeCell ref="E17:H17"/>
    <mergeCell ref="E18:H18"/>
    <mergeCell ref="E19:H19"/>
    <mergeCell ref="E20:H20"/>
    <mergeCell ref="E8:G8"/>
    <mergeCell ref="E9:G9"/>
    <mergeCell ref="E10:G10"/>
    <mergeCell ref="E11:G11"/>
    <mergeCell ref="E15:H15"/>
  </mergeCells>
  <conditionalFormatting sqref="C49">
    <cfRule type="cellIs" dxfId="0" priority="1" operator="lessThan">
      <formula>0</formula>
    </cfRule>
  </conditionalFormatting>
  <dataValidations count="7">
    <dataValidation type="decimal" operator="greaterThan" sqref="C10" xr:uid="{00000000-0002-0000-0000-000000000000}">
      <formula1>0</formula1>
    </dataValidation>
    <dataValidation type="decimal" sqref="C11" xr:uid="{00000000-0002-0000-0000-000001000000}">
      <formula1>0</formula1>
      <formula2>1</formula2>
    </dataValidation>
    <dataValidation type="whole" operator="greaterThanOrEqual" sqref="C14:C16" xr:uid="{00000000-0002-0000-0000-000002000000}">
      <formula1>0</formula1>
    </dataValidation>
    <dataValidation type="decimal" operator="greaterThanOrEqual" sqref="C17" xr:uid="{00000000-0002-0000-0000-000005000000}">
      <formula1>0</formula1>
    </dataValidation>
    <dataValidation type="decimal" sqref="C18" xr:uid="{00000000-0002-0000-0000-000006000000}">
      <formula1>0</formula1>
      <formula2>0.999999</formula2>
    </dataValidation>
    <dataValidation type="whole" sqref="C19" xr:uid="{00000000-0002-0000-0000-000007000000}">
      <formula1>0</formula1>
      <formula2>$C$16</formula2>
    </dataValidation>
    <dataValidation type="decimal" sqref="C20" xr:uid="{00000000-0002-0000-0000-000008000000}">
      <formula1>0</formula1>
      <formula2>$C$10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D1F2D"/>
  </sheetPr>
  <dimension ref="A1:K65"/>
  <sheetViews>
    <sheetView showGridLines="0" workbookViewId="0"/>
  </sheetViews>
  <sheetFormatPr defaultRowHeight="14.25"/>
  <cols>
    <col min="1" max="1" width="3" customWidth="1"/>
    <col min="2" max="2" width="48" customWidth="1"/>
    <col min="3" max="3" width="19" customWidth="1"/>
    <col min="4" max="8" width="17" customWidth="1"/>
  </cols>
  <sheetData>
    <row r="1" spans="1:11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3.1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1:11" ht="23.1" customHeight="1">
      <c r="A3" s="1"/>
      <c r="B3" s="3" t="s">
        <v>82</v>
      </c>
      <c r="C3" s="1"/>
      <c r="D3" s="1"/>
      <c r="E3" s="1"/>
      <c r="F3" s="1"/>
      <c r="G3" s="1"/>
      <c r="H3" s="1"/>
      <c r="I3" s="1"/>
      <c r="J3" s="1"/>
      <c r="K3" s="1"/>
    </row>
    <row r="4" spans="1:11" ht="23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3.1" customHeight="1">
      <c r="A5" s="1"/>
      <c r="B5" s="1" t="s">
        <v>83</v>
      </c>
      <c r="C5" s="25">
        <f>'Input-Calcolo'!C10</f>
        <v>100000</v>
      </c>
      <c r="D5" s="1"/>
      <c r="E5" s="1"/>
      <c r="F5" s="1"/>
      <c r="G5" s="1"/>
      <c r="H5" s="1"/>
      <c r="I5" s="1"/>
      <c r="J5" s="1"/>
      <c r="K5" s="1"/>
    </row>
    <row r="6" spans="1:11" ht="23.1" customHeight="1">
      <c r="A6" s="1"/>
      <c r="B6" s="1" t="s">
        <v>84</v>
      </c>
      <c r="C6" s="26">
        <f>'Input-Calcolo'!C11</f>
        <v>0.25</v>
      </c>
      <c r="D6" s="1"/>
      <c r="E6" s="1"/>
      <c r="F6" s="1"/>
      <c r="G6" s="1"/>
      <c r="H6" s="1"/>
      <c r="I6" s="1"/>
      <c r="J6" s="1"/>
      <c r="K6" s="1"/>
    </row>
    <row r="7" spans="1:11" ht="23.1" customHeight="1">
      <c r="A7" s="1"/>
      <c r="B7" s="1" t="s">
        <v>85</v>
      </c>
      <c r="C7" s="25">
        <f>'Input-Calcolo'!C26</f>
        <v>75000</v>
      </c>
      <c r="D7" s="1"/>
      <c r="E7" s="1"/>
      <c r="F7" s="1"/>
      <c r="G7" s="1"/>
      <c r="H7" s="1"/>
      <c r="I7" s="1"/>
      <c r="J7" s="1"/>
      <c r="K7" s="1"/>
    </row>
    <row r="8" spans="1:11" ht="23.1" customHeight="1">
      <c r="A8" s="1"/>
      <c r="B8" s="1" t="s">
        <v>86</v>
      </c>
      <c r="C8" s="24">
        <f>'Input-Calcolo'!C29</f>
        <v>135</v>
      </c>
      <c r="D8" s="1"/>
      <c r="E8" s="1"/>
      <c r="F8" s="1"/>
      <c r="G8" s="1"/>
      <c r="H8" s="1"/>
      <c r="I8" s="1"/>
      <c r="J8" s="1"/>
      <c r="K8" s="1"/>
    </row>
    <row r="9" spans="1:11" ht="23.1" customHeight="1">
      <c r="A9" s="1"/>
      <c r="B9" s="1" t="s">
        <v>87</v>
      </c>
      <c r="C9" s="26">
        <f>'Input-Calcolo'!C17</f>
        <v>0.1</v>
      </c>
      <c r="D9" s="1"/>
      <c r="E9" s="1"/>
      <c r="F9" s="1"/>
      <c r="G9" s="1"/>
      <c r="H9" s="1"/>
      <c r="I9" s="1"/>
      <c r="J9" s="1"/>
      <c r="K9" s="1"/>
    </row>
    <row r="10" spans="1:11" ht="23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6.1" customHeight="1">
      <c r="A11" s="1"/>
      <c r="B11" s="6" t="s">
        <v>88</v>
      </c>
      <c r="C11" s="6"/>
      <c r="D11" s="6"/>
      <c r="E11" s="6"/>
      <c r="F11" s="6"/>
      <c r="G11" s="6"/>
      <c r="H11" s="6"/>
      <c r="I11" s="1"/>
      <c r="J11" s="1"/>
      <c r="K11" s="1"/>
    </row>
    <row r="12" spans="1:11" ht="23.1" customHeight="1">
      <c r="A12" s="1"/>
      <c r="B12" s="1" t="s">
        <v>89</v>
      </c>
      <c r="C12" s="27">
        <v>30</v>
      </c>
      <c r="D12" s="27">
        <v>60</v>
      </c>
      <c r="E12" s="27">
        <v>90</v>
      </c>
      <c r="F12" s="27">
        <v>135</v>
      </c>
      <c r="G12" s="27">
        <v>180</v>
      </c>
      <c r="H12" s="27">
        <v>210</v>
      </c>
      <c r="I12" s="1"/>
      <c r="J12" s="1"/>
      <c r="K12" s="1"/>
    </row>
    <row r="13" spans="1:11" ht="23.1" customHeight="1">
      <c r="A13" s="1"/>
      <c r="B13" s="28">
        <v>0</v>
      </c>
      <c r="C13" s="26">
        <f>IF('Input-Calcolo'!$C$23&lt;&gt;"OK","n.a.",$C$6-$C$7*$B13*C$12/365/$C$5)</f>
        <v>0.25</v>
      </c>
      <c r="D13" s="26">
        <f>IF('Input-Calcolo'!$C$23&lt;&gt;"OK","n.a.",$C$6-$C$7*$B13*D$12/365/$C$5)</f>
        <v>0.25</v>
      </c>
      <c r="E13" s="26">
        <f>IF('Input-Calcolo'!$C$23&lt;&gt;"OK","n.a.",$C$6-$C$7*$B13*E$12/365/$C$5)</f>
        <v>0.25</v>
      </c>
      <c r="F13" s="26">
        <f>IF('Input-Calcolo'!$C$23&lt;&gt;"OK","n.a.",$C$6-$C$7*$B13*F$12/365/$C$5)</f>
        <v>0.25</v>
      </c>
      <c r="G13" s="26">
        <f>IF('Input-Calcolo'!$C$23&lt;&gt;"OK","n.a.",$C$6-$C$7*$B13*G$12/365/$C$5)</f>
        <v>0.25</v>
      </c>
      <c r="H13" s="26">
        <f>IF('Input-Calcolo'!$C$23&lt;&gt;"OK","n.a.",$C$6-$C$7*$B13*H$12/365/$C$5)</f>
        <v>0.25</v>
      </c>
      <c r="I13" s="1"/>
      <c r="J13" s="1"/>
      <c r="K13" s="1"/>
    </row>
    <row r="14" spans="1:11" ht="23.1" customHeight="1">
      <c r="A14" s="1"/>
      <c r="B14" s="28">
        <v>0.04</v>
      </c>
      <c r="C14" s="26">
        <f>IF('Input-Calcolo'!$C$23&lt;&gt;"OK","n.a.",$C$6-$C$7*$B14*C$12/365/$C$5)</f>
        <v>0.24753424657534245</v>
      </c>
      <c r="D14" s="26">
        <f>IF('Input-Calcolo'!$C$23&lt;&gt;"OK","n.a.",$C$6-$C$7*$B14*D$12/365/$C$5)</f>
        <v>0.24506849315068494</v>
      </c>
      <c r="E14" s="26">
        <f>IF('Input-Calcolo'!$C$23&lt;&gt;"OK","n.a.",$C$6-$C$7*$B14*E$12/365/$C$5)</f>
        <v>0.24260273972602739</v>
      </c>
      <c r="F14" s="26">
        <f>IF('Input-Calcolo'!$C$23&lt;&gt;"OK","n.a.",$C$6-$C$7*$B14*F$12/365/$C$5)</f>
        <v>0.2389041095890411</v>
      </c>
      <c r="G14" s="26">
        <f>IF('Input-Calcolo'!$C$23&lt;&gt;"OK","n.a.",$C$6-$C$7*$B14*G$12/365/$C$5)</f>
        <v>0.23520547945205481</v>
      </c>
      <c r="H14" s="26">
        <f>IF('Input-Calcolo'!$C$23&lt;&gt;"OK","n.a.",$C$6-$C$7*$B14*H$12/365/$C$5)</f>
        <v>0.23273972602739726</v>
      </c>
      <c r="I14" s="1"/>
      <c r="J14" s="1"/>
      <c r="K14" s="1"/>
    </row>
    <row r="15" spans="1:11" ht="23.1" customHeight="1">
      <c r="A15" s="1"/>
      <c r="B15" s="28">
        <v>0.06</v>
      </c>
      <c r="C15" s="26">
        <f>IF('Input-Calcolo'!$C$23&lt;&gt;"OK","n.a.",$C$6-$C$7*$B15*C$12/365/$C$5)</f>
        <v>0.24630136986301371</v>
      </c>
      <c r="D15" s="26">
        <f>IF('Input-Calcolo'!$C$23&lt;&gt;"OK","n.a.",$C$6-$C$7*$B15*D$12/365/$C$5)</f>
        <v>0.24260273972602739</v>
      </c>
      <c r="E15" s="26">
        <f>IF('Input-Calcolo'!$C$23&lt;&gt;"OK","n.a.",$C$6-$C$7*$B15*E$12/365/$C$5)</f>
        <v>0.2389041095890411</v>
      </c>
      <c r="F15" s="26">
        <f>IF('Input-Calcolo'!$C$23&lt;&gt;"OK","n.a.",$C$6-$C$7*$B15*F$12/365/$C$5)</f>
        <v>0.23335616438356163</v>
      </c>
      <c r="G15" s="26">
        <f>IF('Input-Calcolo'!$C$23&lt;&gt;"OK","n.a.",$C$6-$C$7*$B15*G$12/365/$C$5)</f>
        <v>0.22780821917808219</v>
      </c>
      <c r="H15" s="26">
        <f>IF('Input-Calcolo'!$C$23&lt;&gt;"OK","n.a.",$C$6-$C$7*$B15*H$12/365/$C$5)</f>
        <v>0.2241095890410959</v>
      </c>
      <c r="I15" s="1"/>
      <c r="J15" s="1"/>
      <c r="K15" s="1"/>
    </row>
    <row r="16" spans="1:11" ht="23.1" customHeight="1">
      <c r="A16" s="1"/>
      <c r="B16" s="28">
        <v>0.08</v>
      </c>
      <c r="C16" s="26">
        <f>IF('Input-Calcolo'!$C$23&lt;&gt;"OK","n.a.",$C$6-$C$7*$B16*C$12/365/$C$5)</f>
        <v>0.24506849315068494</v>
      </c>
      <c r="D16" s="26">
        <f>IF('Input-Calcolo'!$C$23&lt;&gt;"OK","n.a.",$C$6-$C$7*$B16*D$12/365/$C$5)</f>
        <v>0.24013698630136987</v>
      </c>
      <c r="E16" s="26">
        <f>IF('Input-Calcolo'!$C$23&lt;&gt;"OK","n.a.",$C$6-$C$7*$B16*E$12/365/$C$5)</f>
        <v>0.23520547945205481</v>
      </c>
      <c r="F16" s="26">
        <f>IF('Input-Calcolo'!$C$23&lt;&gt;"OK","n.a.",$C$6-$C$7*$B16*F$12/365/$C$5)</f>
        <v>0.22780821917808219</v>
      </c>
      <c r="G16" s="26">
        <f>IF('Input-Calcolo'!$C$23&lt;&gt;"OK","n.a.",$C$6-$C$7*$B16*G$12/365/$C$5)</f>
        <v>0.22041095890410958</v>
      </c>
      <c r="H16" s="26">
        <f>IF('Input-Calcolo'!$C$23&lt;&gt;"OK","n.a.",$C$6-$C$7*$B16*H$12/365/$C$5)</f>
        <v>0.21547945205479452</v>
      </c>
      <c r="I16" s="1"/>
      <c r="J16" s="1"/>
      <c r="K16" s="1"/>
    </row>
    <row r="17" spans="1:11" ht="23.1" customHeight="1">
      <c r="A17" s="1"/>
      <c r="B17" s="28">
        <v>0.1</v>
      </c>
      <c r="C17" s="26">
        <f>IF('Input-Calcolo'!$C$23&lt;&gt;"OK","n.a.",$C$6-$C$7*$B17*C$12/365/$C$5)</f>
        <v>0.24383561643835616</v>
      </c>
      <c r="D17" s="26">
        <f>IF('Input-Calcolo'!$C$23&lt;&gt;"OK","n.a.",$C$6-$C$7*$B17*D$12/365/$C$5)</f>
        <v>0.23767123287671232</v>
      </c>
      <c r="E17" s="26">
        <f>IF('Input-Calcolo'!$C$23&lt;&gt;"OK","n.a.",$C$6-$C$7*$B17*E$12/365/$C$5)</f>
        <v>0.23150684931506849</v>
      </c>
      <c r="F17" s="26">
        <f>IF('Input-Calcolo'!$C$23&lt;&gt;"OK","n.a.",$C$6-$C$7*$B17*F$12/365/$C$5)</f>
        <v>0.22226027397260273</v>
      </c>
      <c r="G17" s="26">
        <f>IF('Input-Calcolo'!$C$23&lt;&gt;"OK","n.a.",$C$6-$C$7*$B17*G$12/365/$C$5)</f>
        <v>0.21301369863013697</v>
      </c>
      <c r="H17" s="26">
        <f>IF('Input-Calcolo'!$C$23&lt;&gt;"OK","n.a.",$C$6-$C$7*$B17*H$12/365/$C$5)</f>
        <v>0.20684931506849316</v>
      </c>
      <c r="I17" s="1"/>
      <c r="J17" s="1"/>
      <c r="K17" s="1"/>
    </row>
    <row r="18" spans="1:11" ht="23.1" customHeight="1">
      <c r="A18" s="1"/>
      <c r="B18" s="28">
        <v>0.12</v>
      </c>
      <c r="C18" s="26">
        <f>IF('Input-Calcolo'!$C$23&lt;&gt;"OK","n.a.",$C$6-$C$7*$B18*C$12/365/$C$5)</f>
        <v>0.24260273972602739</v>
      </c>
      <c r="D18" s="26">
        <f>IF('Input-Calcolo'!$C$23&lt;&gt;"OK","n.a.",$C$6-$C$7*$B18*D$12/365/$C$5)</f>
        <v>0.23520547945205481</v>
      </c>
      <c r="E18" s="26">
        <f>IF('Input-Calcolo'!$C$23&lt;&gt;"OK","n.a.",$C$6-$C$7*$B18*E$12/365/$C$5)</f>
        <v>0.22780821917808219</v>
      </c>
      <c r="F18" s="26">
        <f>IF('Input-Calcolo'!$C$23&lt;&gt;"OK","n.a.",$C$6-$C$7*$B18*F$12/365/$C$5)</f>
        <v>0.21671232876712329</v>
      </c>
      <c r="G18" s="26">
        <f>IF('Input-Calcolo'!$C$23&lt;&gt;"OK","n.a.",$C$6-$C$7*$B18*G$12/365/$C$5)</f>
        <v>0.20561643835616439</v>
      </c>
      <c r="H18" s="26">
        <f>IF('Input-Calcolo'!$C$23&lt;&gt;"OK","n.a.",$C$6-$C$7*$B18*H$12/365/$C$5)</f>
        <v>0.19821917808219178</v>
      </c>
      <c r="I18" s="1"/>
      <c r="J18" s="1"/>
      <c r="K18" s="1"/>
    </row>
    <row r="19" spans="1:11" ht="23.1" customHeight="1">
      <c r="A19" s="1"/>
      <c r="B19" s="28">
        <v>0.15</v>
      </c>
      <c r="C19" s="26">
        <f>IF('Input-Calcolo'!$C$23&lt;&gt;"OK","n.a.",$C$6-$C$7*$B19*C$12/365/$C$5)</f>
        <v>0.24075342465753424</v>
      </c>
      <c r="D19" s="26">
        <f>IF('Input-Calcolo'!$C$23&lt;&gt;"OK","n.a.",$C$6-$C$7*$B19*D$12/365/$C$5)</f>
        <v>0.23150684931506849</v>
      </c>
      <c r="E19" s="26">
        <f>IF('Input-Calcolo'!$C$23&lt;&gt;"OK","n.a.",$C$6-$C$7*$B19*E$12/365/$C$5)</f>
        <v>0.22226027397260273</v>
      </c>
      <c r="F19" s="26">
        <f>IF('Input-Calcolo'!$C$23&lt;&gt;"OK","n.a.",$C$6-$C$7*$B19*F$12/365/$C$5)</f>
        <v>0.20839041095890412</v>
      </c>
      <c r="G19" s="26">
        <f>IF('Input-Calcolo'!$C$23&lt;&gt;"OK","n.a.",$C$6-$C$7*$B19*G$12/365/$C$5)</f>
        <v>0.19452054794520549</v>
      </c>
      <c r="H19" s="26">
        <f>IF('Input-Calcolo'!$C$23&lt;&gt;"OK","n.a.",$C$6-$C$7*$B19*H$12/365/$C$5)</f>
        <v>0.18527397260273973</v>
      </c>
      <c r="I19" s="1"/>
      <c r="J19" s="1"/>
      <c r="K19" s="1"/>
    </row>
    <row r="20" spans="1:11" ht="23.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30" customHeight="1">
      <c r="A21" s="1"/>
      <c r="B21" s="31" t="s">
        <v>90</v>
      </c>
      <c r="C21" s="31"/>
      <c r="D21" s="31"/>
      <c r="E21" s="31"/>
      <c r="F21" s="31"/>
      <c r="G21" s="31"/>
      <c r="H21" s="31"/>
      <c r="I21" s="1"/>
      <c r="J21" s="1"/>
      <c r="K21" s="1"/>
    </row>
    <row r="22" spans="1:11" ht="30" customHeight="1">
      <c r="A22" s="1"/>
      <c r="B22" s="31" t="s">
        <v>91</v>
      </c>
      <c r="C22" s="31"/>
      <c r="D22" s="31"/>
      <c r="E22" s="31"/>
      <c r="F22" s="31"/>
      <c r="G22" s="31"/>
      <c r="H22" s="31"/>
      <c r="I22" s="1"/>
      <c r="J22" s="1"/>
      <c r="K22" s="1"/>
    </row>
    <row r="23" spans="1:11" ht="30" customHeight="1">
      <c r="A23" s="1"/>
      <c r="B23" s="31" t="s">
        <v>92</v>
      </c>
      <c r="C23" s="31"/>
      <c r="D23" s="31"/>
      <c r="E23" s="31"/>
      <c r="F23" s="31"/>
      <c r="G23" s="31"/>
      <c r="H23" s="31"/>
      <c r="I23" s="1"/>
      <c r="J23" s="1"/>
      <c r="K23" s="1"/>
    </row>
    <row r="24" spans="1:11" ht="23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1" customHeight="1">
      <c r="A25" s="1"/>
      <c r="B25" s="6" t="s">
        <v>93</v>
      </c>
      <c r="C25" s="6"/>
      <c r="D25" s="6"/>
      <c r="E25" s="6"/>
      <c r="F25" s="6"/>
      <c r="G25" s="6"/>
      <c r="H25" s="6"/>
      <c r="I25" s="1"/>
      <c r="J25" s="1"/>
      <c r="K25" s="1"/>
    </row>
    <row r="26" spans="1:11" ht="23.1" customHeight="1">
      <c r="A26" s="1"/>
      <c r="B26" s="1" t="s">
        <v>94</v>
      </c>
      <c r="C26" s="1" t="s">
        <v>95</v>
      </c>
      <c r="D26" s="1"/>
      <c r="E26" s="1"/>
      <c r="F26" s="1"/>
      <c r="G26" s="1"/>
      <c r="H26" s="1"/>
      <c r="I26" s="1"/>
      <c r="J26" s="1"/>
      <c r="K26" s="1"/>
    </row>
    <row r="27" spans="1:11" ht="23.1" customHeight="1">
      <c r="A27" s="1"/>
      <c r="B27" s="8">
        <f t="shared" ref="B27:B33" si="0">B13</f>
        <v>0</v>
      </c>
      <c r="C27" s="8">
        <f t="shared" ref="C27:C33" si="1">1-1/(1+B27*30/365)</f>
        <v>0</v>
      </c>
      <c r="D27" s="1"/>
      <c r="E27" s="1"/>
      <c r="F27" s="1"/>
      <c r="G27" s="1"/>
      <c r="H27" s="1"/>
      <c r="I27" s="1"/>
      <c r="J27" s="1"/>
      <c r="K27" s="1"/>
    </row>
    <row r="28" spans="1:11" ht="23.1" customHeight="1">
      <c r="A28" s="1"/>
      <c r="B28" s="8">
        <f t="shared" si="0"/>
        <v>0.04</v>
      </c>
      <c r="C28" s="8">
        <f t="shared" si="1"/>
        <v>3.2768978700162821E-3</v>
      </c>
      <c r="D28" s="1"/>
      <c r="E28" s="1"/>
      <c r="F28" s="1"/>
      <c r="G28" s="1"/>
      <c r="H28" s="1"/>
      <c r="I28" s="1"/>
      <c r="J28" s="1"/>
      <c r="K28" s="1"/>
    </row>
    <row r="29" spans="1:11" ht="23.1" customHeight="1">
      <c r="A29" s="1"/>
      <c r="B29" s="8">
        <f t="shared" si="0"/>
        <v>0.06</v>
      </c>
      <c r="C29" s="8">
        <f t="shared" si="1"/>
        <v>4.9073064340239281E-3</v>
      </c>
      <c r="D29" s="1"/>
      <c r="E29" s="1"/>
      <c r="F29" s="1"/>
      <c r="G29" s="1"/>
      <c r="H29" s="1"/>
      <c r="I29" s="1"/>
      <c r="J29" s="1"/>
      <c r="K29" s="1"/>
    </row>
    <row r="30" spans="1:11" ht="23.1" customHeight="1">
      <c r="A30" s="1"/>
      <c r="B30" s="8">
        <f t="shared" si="0"/>
        <v>0.08</v>
      </c>
      <c r="C30" s="8">
        <f t="shared" si="1"/>
        <v>6.5323897659228525E-3</v>
      </c>
      <c r="D30" s="1"/>
      <c r="E30" s="1"/>
      <c r="F30" s="1"/>
      <c r="G30" s="1"/>
      <c r="H30" s="1"/>
      <c r="I30" s="1"/>
      <c r="J30" s="1"/>
      <c r="K30" s="1"/>
    </row>
    <row r="31" spans="1:11" ht="23.1" customHeight="1">
      <c r="A31" s="1"/>
      <c r="B31" s="8">
        <f t="shared" si="0"/>
        <v>0.1</v>
      </c>
      <c r="C31" s="8">
        <f t="shared" si="1"/>
        <v>8.15217391304357E-3</v>
      </c>
      <c r="D31" s="1"/>
      <c r="E31" s="1"/>
      <c r="F31" s="1"/>
      <c r="G31" s="1"/>
      <c r="H31" s="1"/>
      <c r="I31" s="1"/>
      <c r="J31" s="1"/>
      <c r="K31" s="1"/>
    </row>
    <row r="32" spans="1:11" ht="23.1" customHeight="1">
      <c r="A32" s="1"/>
      <c r="B32" s="8">
        <f t="shared" si="0"/>
        <v>0.12</v>
      </c>
      <c r="C32" s="8">
        <f t="shared" si="1"/>
        <v>9.7666847531199252E-3</v>
      </c>
      <c r="D32" s="1"/>
      <c r="E32" s="1"/>
      <c r="F32" s="1"/>
      <c r="G32" s="1"/>
      <c r="H32" s="1"/>
      <c r="I32" s="1"/>
      <c r="J32" s="1"/>
      <c r="K32" s="1"/>
    </row>
    <row r="33" spans="1:11" ht="23.1" customHeight="1">
      <c r="A33" s="1"/>
      <c r="B33" s="8">
        <f t="shared" si="0"/>
        <v>0.15</v>
      </c>
      <c r="C33" s="8">
        <f t="shared" si="1"/>
        <v>1.2178619756427644E-2</v>
      </c>
      <c r="D33" s="1"/>
      <c r="E33" s="1"/>
      <c r="F33" s="1"/>
      <c r="G33" s="1"/>
      <c r="H33" s="1"/>
      <c r="I33" s="1"/>
      <c r="J33" s="1"/>
      <c r="K33" s="1"/>
    </row>
    <row r="34" spans="1:11" ht="23.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30" customHeight="1">
      <c r="A35" s="1"/>
      <c r="B35" s="31" t="s">
        <v>96</v>
      </c>
      <c r="C35" s="31"/>
      <c r="D35" s="31"/>
      <c r="E35" s="31"/>
      <c r="F35" s="31"/>
      <c r="G35" s="31"/>
      <c r="H35" s="31"/>
      <c r="I35" s="1"/>
      <c r="J35" s="1"/>
      <c r="K35" s="1"/>
    </row>
    <row r="36" spans="1:11" ht="30" customHeight="1">
      <c r="A36" s="1"/>
      <c r="B36" s="31" t="s">
        <v>97</v>
      </c>
      <c r="C36" s="31"/>
      <c r="D36" s="31"/>
      <c r="E36" s="31"/>
      <c r="F36" s="31"/>
      <c r="G36" s="31"/>
      <c r="H36" s="31"/>
      <c r="I36" s="1"/>
      <c r="J36" s="1"/>
      <c r="K36" s="1"/>
    </row>
    <row r="37" spans="1:11" ht="23.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3.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3.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23.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3.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3.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3.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3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3.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3.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3.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23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23.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3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3.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3.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3.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23.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3.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3.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23.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23.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3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23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23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23.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3.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3.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3.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</sheetData>
  <mergeCells count="5">
    <mergeCell ref="B21:H21"/>
    <mergeCell ref="B22:H22"/>
    <mergeCell ref="B23:H23"/>
    <mergeCell ref="B35:H35"/>
    <mergeCell ref="B36:H36"/>
  </mergeCells>
  <conditionalFormatting sqref="C13:H19">
    <cfRule type="colorScale" priority="1">
      <colorScale>
        <cfvo type="min"/>
        <cfvo type="percentile" val="50"/>
        <cfvo type="max"/>
        <color rgb="FFF3DCDC"/>
        <color rgb="FFF4F5F7"/>
        <color rgb="FFCADBD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Input-Calcolo</vt:lpstr>
      <vt:lpstr>Sensitivita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ROBERTO D'ALEO</cp:lastModifiedBy>
  <dcterms:modified xsi:type="dcterms:W3CDTF">2026-09-30T21:36:31Z</dcterms:modified>
</cp:coreProperties>
</file>